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ttps://vision2systems-my.sharepoint.com/personal/hollie_murrin_vision2_com/Documents/Collateral/CBA/"/>
    </mc:Choice>
  </mc:AlternateContent>
  <xr:revisionPtr revIDLastSave="56" documentId="8_{28B6D179-60E1-40E1-8057-7B0210FE0243}" xr6:coauthVersionLast="47" xr6:coauthVersionMax="47" xr10:uidLastSave="{474808BA-DABB-4455-B3A2-B154CD3A6C46}"/>
  <bookViews>
    <workbookView xWindow="41655" yWindow="90" windowWidth="19155" windowHeight="12720" xr2:uid="{5D6572CB-71B2-4A2C-B80B-85D42491D09C}"/>
  </bookViews>
  <sheets>
    <sheet name="Pushpay Analysis"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5" i="1" l="1"/>
  <c r="H37" i="1" l="1"/>
  <c r="C21" i="1" l="1"/>
  <c r="I40" i="1"/>
  <c r="I37" i="1"/>
  <c r="E44" i="1"/>
  <c r="E40" i="1"/>
  <c r="E38" i="1"/>
  <c r="E35" i="1"/>
  <c r="E34" i="1"/>
  <c r="E32" i="1"/>
  <c r="D32" i="1"/>
  <c r="E39" i="1"/>
  <c r="E37" i="1"/>
  <c r="C16" i="1"/>
  <c r="I35" i="1" l="1"/>
  <c r="I44" i="1"/>
  <c r="H36" i="1"/>
  <c r="I36" i="1" s="1"/>
  <c r="E36" i="1"/>
  <c r="E41" i="1" s="1"/>
  <c r="I41" i="1" l="1"/>
  <c r="I43" i="1"/>
  <c r="F55" i="1"/>
  <c r="C19" i="1"/>
  <c r="D43" i="1"/>
  <c r="E43" i="1" s="1"/>
  <c r="E47" i="1" s="1"/>
  <c r="E49" i="1" l="1"/>
  <c r="I45" i="1"/>
  <c r="I47" i="1"/>
  <c r="F56" i="1" s="1"/>
  <c r="I49" i="1"/>
  <c r="E45" i="1"/>
  <c r="F51" i="1" l="1"/>
  <c r="F8" i="1" s="1"/>
  <c r="F57" i="1"/>
  <c r="F6" i="1" l="1"/>
  <c r="F7" i="1"/>
</calcChain>
</file>

<file path=xl/sharedStrings.xml><?xml version="1.0" encoding="utf-8"?>
<sst xmlns="http://schemas.openxmlformats.org/spreadsheetml/2006/main" count="86" uniqueCount="59">
  <si>
    <t xml:space="preserve">    Confidential Information</t>
  </si>
  <si>
    <t>Estimated Vision2 Net Benefit</t>
  </si>
  <si>
    <t>Revenue Lift Vision2 vs Pushpay (Net)</t>
  </si>
  <si>
    <t>Cost Savings Vision2 vs Pushpay</t>
  </si>
  <si>
    <t xml:space="preserve"> </t>
  </si>
  <si>
    <t>With Vision2 you get simple pricing with no monthly or annual fees and a solution designed to help you increase generosity. That is giving without limits</t>
  </si>
  <si>
    <t>Estimates based on April 2022 Giving</t>
  </si>
  <si>
    <t>Card Giving Total</t>
  </si>
  <si>
    <t>Average Card Gift</t>
  </si>
  <si>
    <t>Number of Card Gifts</t>
  </si>
  <si>
    <t>ACH Average Gift</t>
  </si>
  <si>
    <t>Number of Gifts</t>
  </si>
  <si>
    <t>Total ACH and Card</t>
  </si>
  <si>
    <t>See side 2 for details on the cost/benefit breakdown listed above.</t>
  </si>
  <si>
    <t>The information in the attached document is confidential, privileged, and only for the intended recipient and may not be used, published, or redistributed without the prior written consent of Vision2. The calculations and information expressed are in good faith. Vision2 makes no representations and gives no warranties of whatever nature in respect of these documents, including but not limited to the accuracy or completeness of any information, facts, and opinions contained therein</t>
  </si>
  <si>
    <t>PUSHPAY</t>
  </si>
  <si>
    <t>VISION2</t>
  </si>
  <si>
    <t>COST COMPARISON</t>
  </si>
  <si>
    <t>Rates</t>
  </si>
  <si>
    <t>Giving Totals: April</t>
  </si>
  <si>
    <t>Computed Fees: April</t>
  </si>
  <si>
    <t>Subscription Fee</t>
  </si>
  <si>
    <t>Card Processing Fees</t>
  </si>
  <si>
    <t>MasterCard Credit Card</t>
  </si>
  <si>
    <t>%Stored Payment vs. New</t>
  </si>
  <si>
    <t>MasterCard Debit Card</t>
  </si>
  <si>
    <t>Debit Card</t>
  </si>
  <si>
    <t>Visa Credit Card</t>
  </si>
  <si>
    <t>Credit Card</t>
  </si>
  <si>
    <t>Visa Debit Card</t>
  </si>
  <si>
    <t>American Express</t>
  </si>
  <si>
    <t>Discover</t>
  </si>
  <si>
    <t>Authorization Fees</t>
  </si>
  <si>
    <t>ACTUAL CREDIT CARD RATE</t>
  </si>
  <si>
    <t>List Rate ACH</t>
  </si>
  <si>
    <t>ACH Authorization Fee</t>
  </si>
  <si>
    <t>ACTUAL ACH RATE</t>
  </si>
  <si>
    <t>ESTIMATED BLENDED RATE</t>
  </si>
  <si>
    <t>ACTUAL COST OF PROCESSING- CARD AND ACH</t>
  </si>
  <si>
    <t>ESTIMATED COST SAVINGS WITH VISION2</t>
  </si>
  <si>
    <t>REVENUE LIFT</t>
  </si>
  <si>
    <t>Estimated Recurring Giving</t>
  </si>
  <si>
    <t>Net New Fees for Additional Revenue</t>
  </si>
  <si>
    <t>ESTIMATED DIGITAL GIVING LIFT BY MONTH 6</t>
  </si>
  <si>
    <t>*Based on 2021 Q4 data</t>
  </si>
  <si>
    <t xml:space="preserve">  Cost/Benefit Analysis for XXXXXX Church</t>
  </si>
  <si>
    <t>ACH Giving Total</t>
  </si>
  <si>
    <t>$xxxxx.xx</t>
  </si>
  <si>
    <t>xxx</t>
  </si>
  <si>
    <t>xx</t>
  </si>
  <si>
    <t>xx.xx</t>
  </si>
  <si>
    <t>x.xx</t>
  </si>
  <si>
    <t>xxxx.xx</t>
  </si>
  <si>
    <t>$xxx</t>
  </si>
  <si>
    <t>$xxx.xx</t>
  </si>
  <si>
    <t>x.xx%</t>
  </si>
  <si>
    <t>xx.xx%</t>
  </si>
  <si>
    <t>Vision2 Avg. Digital Donation Lift Per Non-Recurring Gift (in first 6 months)*</t>
  </si>
  <si>
    <t>ACTUAL COST OF PROCESSING-CARD AND 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</si>
</sst>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
    <numFmt numFmtId="165" formatCode="_(* #,##0_);_(* \(#,##0\);_(* &quot;-&quot;??_);_(@_)"/>
    <numFmt numFmtId="166" formatCode="0.000%"/>
  </numFmts>
  <fonts count="32"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1"/>
      <color rgb="FF006100"/>
      <name val="Calibri"/>
      <family val="2"/>
      <scheme val="minor"/>
    </font>
    <font>
      <b/>
      <sz val="11"/>
      <color theme="0"/>
      <name val="Calibri"/>
      <family val="2"/>
      <scheme val="minor"/>
    </font>
    <font>
      <sz val="11"/>
      <color theme="0"/>
      <name val="Calibri"/>
      <family val="2"/>
      <scheme val="minor"/>
    </font>
    <font>
      <sz val="11"/>
      <color rgb="FFFF0000"/>
      <name val="Calibri"/>
      <family val="2"/>
      <scheme val="minor"/>
    </font>
    <font>
      <sz val="10"/>
      <color theme="1"/>
      <name val="Calibri"/>
      <family val="2"/>
      <scheme val="minor"/>
    </font>
    <font>
      <sz val="16"/>
      <color theme="0"/>
      <name val="Montserrat Medium"/>
    </font>
    <font>
      <b/>
      <sz val="11"/>
      <color theme="1"/>
      <name val="Montserrat"/>
    </font>
    <font>
      <b/>
      <sz val="11"/>
      <color theme="1"/>
      <name val="Lato"/>
      <family val="2"/>
    </font>
    <font>
      <sz val="11"/>
      <color theme="1"/>
      <name val="Lato"/>
      <family val="2"/>
    </font>
    <font>
      <b/>
      <sz val="11"/>
      <color theme="0"/>
      <name val="Lato"/>
      <family val="2"/>
    </font>
    <font>
      <sz val="9"/>
      <color theme="1"/>
      <name val="Lato"/>
      <family val="2"/>
    </font>
    <font>
      <b/>
      <sz val="10"/>
      <color theme="1"/>
      <name val="Lato"/>
      <family val="2"/>
    </font>
    <font>
      <b/>
      <sz val="10"/>
      <color theme="0"/>
      <name val="Lato"/>
      <family val="2"/>
    </font>
    <font>
      <sz val="10"/>
      <color theme="1"/>
      <name val="Lato"/>
      <family val="2"/>
    </font>
    <font>
      <sz val="11"/>
      <color theme="0"/>
      <name val="Lato"/>
      <family val="2"/>
    </font>
    <font>
      <b/>
      <sz val="12"/>
      <color theme="0"/>
      <name val="Lato"/>
      <family val="2"/>
    </font>
    <font>
      <b/>
      <sz val="10"/>
      <name val="Lato"/>
      <family val="2"/>
    </font>
    <font>
      <sz val="10"/>
      <name val="Lato"/>
      <family val="2"/>
    </font>
    <font>
      <sz val="10"/>
      <color theme="0"/>
      <name val="Lato"/>
      <family val="2"/>
    </font>
    <font>
      <b/>
      <sz val="10"/>
      <color rgb="FF4992AA"/>
      <name val="Lato"/>
      <family val="2"/>
    </font>
    <font>
      <sz val="16"/>
      <color rgb="FF4992AA"/>
      <name val="Montserrat Medium"/>
    </font>
    <font>
      <b/>
      <sz val="16"/>
      <color theme="0"/>
      <name val="Lato"/>
      <family val="2"/>
    </font>
    <font>
      <sz val="16"/>
      <color theme="0"/>
      <name val="Lato"/>
      <family val="2"/>
    </font>
    <font>
      <sz val="16"/>
      <color theme="1"/>
      <name val="Calibri"/>
      <family val="2"/>
      <scheme val="minor"/>
    </font>
    <font>
      <b/>
      <sz val="14"/>
      <color theme="1"/>
      <name val="Lato"/>
      <family val="2"/>
    </font>
    <font>
      <sz val="14"/>
      <color theme="1"/>
      <name val="Lato"/>
      <family val="2"/>
    </font>
    <font>
      <b/>
      <sz val="16"/>
      <color rgb="FF4992AA"/>
      <name val="Montserrat"/>
    </font>
    <font>
      <b/>
      <sz val="16"/>
      <name val="Montserrat"/>
    </font>
  </fonts>
  <fills count="7">
    <fill>
      <patternFill patternType="none"/>
    </fill>
    <fill>
      <patternFill patternType="gray125"/>
    </fill>
    <fill>
      <patternFill patternType="solid">
        <fgColor rgb="FFC6EFCE"/>
      </patternFill>
    </fill>
    <fill>
      <patternFill patternType="solid">
        <fgColor theme="0"/>
        <bgColor indexed="64"/>
      </patternFill>
    </fill>
    <fill>
      <patternFill patternType="solid">
        <fgColor theme="1" tint="0.34998626667073579"/>
        <bgColor indexed="64"/>
      </patternFill>
    </fill>
    <fill>
      <patternFill patternType="solid">
        <fgColor rgb="FF4992AA"/>
        <bgColor indexed="64"/>
      </patternFill>
    </fill>
    <fill>
      <patternFill patternType="solid">
        <fgColor rgb="FF595959"/>
        <bgColor indexed="64"/>
      </patternFill>
    </fill>
  </fills>
  <borders count="4">
    <border>
      <left/>
      <right/>
      <top/>
      <bottom/>
      <diagonal/>
    </border>
    <border>
      <left style="thin">
        <color indexed="64"/>
      </left>
      <right/>
      <top/>
      <bottom/>
      <diagonal/>
    </border>
    <border>
      <left style="thin">
        <color theme="1" tint="0.34998626667073579"/>
      </left>
      <right/>
      <top/>
      <bottom/>
      <diagonal/>
    </border>
    <border>
      <left/>
      <right/>
      <top/>
      <bottom style="thick">
        <color theme="1" tint="0.34998626667073579"/>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4" fillId="2" borderId="0" applyNumberFormat="0" applyBorder="0" applyAlignment="0" applyProtection="0"/>
  </cellStyleXfs>
  <cellXfs count="136">
    <xf numFmtId="0" fontId="0" fillId="0" borderId="0" xfId="0"/>
    <xf numFmtId="9" fontId="0" fillId="0" borderId="0" xfId="2" applyFont="1" applyFill="1"/>
    <xf numFmtId="9" fontId="6" fillId="0" borderId="0" xfId="2" applyFont="1" applyFill="1"/>
    <xf numFmtId="44" fontId="5" fillId="0" borderId="0" xfId="2" applyNumberFormat="1" applyFont="1" applyFill="1"/>
    <xf numFmtId="0" fontId="7" fillId="0" borderId="0" xfId="0" applyFont="1"/>
    <xf numFmtId="0" fontId="0" fillId="5" borderId="0" xfId="0" applyFill="1"/>
    <xf numFmtId="0" fontId="2" fillId="0" borderId="0" xfId="0" applyFont="1"/>
    <xf numFmtId="44" fontId="2" fillId="0" borderId="0" xfId="0" applyNumberFormat="1" applyFont="1"/>
    <xf numFmtId="0" fontId="5" fillId="0" borderId="0" xfId="0" applyFont="1" applyAlignment="1">
      <alignment horizontal="center"/>
    </xf>
    <xf numFmtId="0" fontId="12" fillId="0" borderId="0" xfId="0" applyFont="1"/>
    <xf numFmtId="44" fontId="12" fillId="0" borderId="0" xfId="0" applyNumberFormat="1" applyFont="1"/>
    <xf numFmtId="0" fontId="13" fillId="0" borderId="0" xfId="0" applyFont="1" applyAlignment="1">
      <alignment horizontal="center"/>
    </xf>
    <xf numFmtId="164" fontId="12" fillId="3" borderId="0" xfId="0" applyNumberFormat="1" applyFont="1" applyFill="1"/>
    <xf numFmtId="1" fontId="12" fillId="0" borderId="0" xfId="3" applyNumberFormat="1" applyFont="1" applyFill="1"/>
    <xf numFmtId="44" fontId="11" fillId="0" borderId="0" xfId="2" applyNumberFormat="1" applyFont="1" applyFill="1"/>
    <xf numFmtId="0" fontId="16" fillId="0" borderId="0" xfId="0" applyFont="1" applyAlignment="1">
      <alignment horizontal="center"/>
    </xf>
    <xf numFmtId="0" fontId="17" fillId="0" borderId="0" xfId="0" applyFont="1"/>
    <xf numFmtId="164" fontId="17" fillId="0" borderId="0" xfId="0" applyNumberFormat="1" applyFont="1"/>
    <xf numFmtId="44" fontId="15" fillId="0" borderId="0" xfId="2" applyNumberFormat="1" applyFont="1" applyFill="1"/>
    <xf numFmtId="0" fontId="13" fillId="5" borderId="0" xfId="0" applyFont="1" applyFill="1"/>
    <xf numFmtId="0" fontId="13" fillId="5" borderId="0" xfId="0" applyFont="1" applyFill="1" applyAlignment="1">
      <alignment horizontal="center"/>
    </xf>
    <xf numFmtId="0" fontId="18" fillId="5" borderId="0" xfId="0" applyFont="1" applyFill="1"/>
    <xf numFmtId="44" fontId="13" fillId="5" borderId="0" xfId="1" applyFont="1" applyFill="1"/>
    <xf numFmtId="44" fontId="19" fillId="5" borderId="0" xfId="0" applyNumberFormat="1" applyFont="1" applyFill="1"/>
    <xf numFmtId="0" fontId="15" fillId="0" borderId="0" xfId="0" applyFont="1"/>
    <xf numFmtId="44" fontId="17" fillId="0" borderId="0" xfId="1" applyFont="1" applyFill="1"/>
    <xf numFmtId="0" fontId="15" fillId="0" borderId="0" xfId="0" applyFont="1" applyAlignment="1">
      <alignment horizontal="center"/>
    </xf>
    <xf numFmtId="0" fontId="15" fillId="0" borderId="1" xfId="0" applyFont="1" applyBorder="1"/>
    <xf numFmtId="9" fontId="17" fillId="0" borderId="0" xfId="1" applyNumberFormat="1" applyFont="1" applyFill="1"/>
    <xf numFmtId="10" fontId="17" fillId="0" borderId="0" xfId="2" applyNumberFormat="1" applyFont="1" applyFill="1"/>
    <xf numFmtId="0" fontId="17" fillId="0" borderId="1" xfId="0" applyFont="1" applyBorder="1"/>
    <xf numFmtId="9" fontId="17" fillId="0" borderId="0" xfId="0" applyNumberFormat="1" applyFont="1"/>
    <xf numFmtId="44" fontId="17" fillId="0" borderId="1" xfId="1" applyFont="1" applyFill="1" applyBorder="1" applyAlignment="1">
      <alignment horizontal="left"/>
    </xf>
    <xf numFmtId="10" fontId="17" fillId="0" borderId="0" xfId="2" applyNumberFormat="1" applyFont="1" applyFill="1" applyAlignment="1">
      <alignment wrapText="1"/>
    </xf>
    <xf numFmtId="44" fontId="17" fillId="0" borderId="0" xfId="2" applyNumberFormat="1" applyFont="1" applyFill="1" applyAlignment="1">
      <alignment wrapText="1"/>
    </xf>
    <xf numFmtId="44" fontId="17" fillId="0" borderId="0" xfId="0" applyNumberFormat="1" applyFont="1"/>
    <xf numFmtId="44" fontId="17" fillId="0" borderId="0" xfId="2" applyNumberFormat="1" applyFont="1" applyFill="1"/>
    <xf numFmtId="0" fontId="17" fillId="0" borderId="2" xfId="0" applyFont="1" applyBorder="1"/>
    <xf numFmtId="165" fontId="20" fillId="0" borderId="1" xfId="3" applyNumberFormat="1" applyFont="1" applyFill="1" applyBorder="1"/>
    <xf numFmtId="44" fontId="17" fillId="0" borderId="3" xfId="1" applyFont="1" applyFill="1" applyBorder="1"/>
    <xf numFmtId="44" fontId="21" fillId="0" borderId="3" xfId="3" applyNumberFormat="1" applyFont="1" applyFill="1" applyBorder="1"/>
    <xf numFmtId="165" fontId="20" fillId="0" borderId="3" xfId="3" applyNumberFormat="1" applyFont="1" applyFill="1" applyBorder="1"/>
    <xf numFmtId="44" fontId="17" fillId="0" borderId="3" xfId="0" applyNumberFormat="1" applyFont="1" applyBorder="1"/>
    <xf numFmtId="166" fontId="16" fillId="4" borderId="0" xfId="2" applyNumberFormat="1" applyFont="1" applyFill="1" applyBorder="1"/>
    <xf numFmtId="166" fontId="16" fillId="4" borderId="0" xfId="0" applyNumberFormat="1" applyFont="1" applyFill="1"/>
    <xf numFmtId="166" fontId="15" fillId="0" borderId="0" xfId="2" applyNumberFormat="1" applyFont="1" applyFill="1" applyBorder="1"/>
    <xf numFmtId="166" fontId="22" fillId="0" borderId="0" xfId="0" applyNumberFormat="1" applyFont="1"/>
    <xf numFmtId="10" fontId="21" fillId="3" borderId="0" xfId="0" applyNumberFormat="1" applyFont="1" applyFill="1"/>
    <xf numFmtId="44" fontId="22" fillId="3" borderId="0" xfId="0" applyNumberFormat="1" applyFont="1" applyFill="1"/>
    <xf numFmtId="44" fontId="21" fillId="0" borderId="0" xfId="1" applyFont="1"/>
    <xf numFmtId="44" fontId="21" fillId="3" borderId="0" xfId="1" applyFont="1" applyFill="1"/>
    <xf numFmtId="44" fontId="22" fillId="3" borderId="0" xfId="1" applyFont="1" applyFill="1"/>
    <xf numFmtId="0" fontId="20" fillId="0" borderId="0" xfId="0" applyFont="1"/>
    <xf numFmtId="44" fontId="21" fillId="0" borderId="0" xfId="1" applyFont="1" applyFill="1"/>
    <xf numFmtId="9" fontId="21" fillId="0" borderId="0" xfId="2" applyFont="1" applyFill="1"/>
    <xf numFmtId="10" fontId="16" fillId="4" borderId="0" xfId="2" applyNumberFormat="1" applyFont="1" applyFill="1"/>
    <xf numFmtId="10" fontId="20" fillId="0" borderId="0" xfId="2" applyNumberFormat="1" applyFont="1" applyFill="1"/>
    <xf numFmtId="44" fontId="22" fillId="0" borderId="0" xfId="1" applyFont="1" applyFill="1"/>
    <xf numFmtId="9" fontId="22" fillId="0" borderId="0" xfId="2" applyFont="1" applyFill="1"/>
    <xf numFmtId="10" fontId="16" fillId="0" borderId="0" xfId="2" applyNumberFormat="1" applyFont="1" applyFill="1"/>
    <xf numFmtId="10" fontId="16" fillId="0" borderId="1" xfId="2" applyNumberFormat="1" applyFont="1" applyFill="1" applyBorder="1"/>
    <xf numFmtId="0" fontId="21" fillId="0" borderId="0" xfId="0" applyFont="1"/>
    <xf numFmtId="166" fontId="21" fillId="0" borderId="0" xfId="2" applyNumberFormat="1" applyFont="1" applyFill="1" applyBorder="1"/>
    <xf numFmtId="0" fontId="22" fillId="3" borderId="0" xfId="0" applyFont="1" applyFill="1"/>
    <xf numFmtId="166" fontId="22" fillId="3" borderId="0" xfId="2" applyNumberFormat="1" applyFont="1" applyFill="1" applyBorder="1"/>
    <xf numFmtId="44" fontId="16" fillId="4" borderId="0" xfId="2" applyNumberFormat="1" applyFont="1" applyFill="1"/>
    <xf numFmtId="44" fontId="16" fillId="4" borderId="0" xfId="0" applyNumberFormat="1" applyFont="1" applyFill="1"/>
    <xf numFmtId="0" fontId="22" fillId="0" borderId="0" xfId="0" applyFont="1"/>
    <xf numFmtId="166" fontId="22" fillId="0" borderId="0" xfId="2" applyNumberFormat="1" applyFont="1" applyFill="1" applyBorder="1"/>
    <xf numFmtId="44" fontId="16" fillId="4" borderId="0" xfId="1" applyFont="1" applyFill="1" applyAlignment="1">
      <alignment vertical="center"/>
    </xf>
    <xf numFmtId="44" fontId="16" fillId="0" borderId="0" xfId="1" applyFont="1" applyFill="1"/>
    <xf numFmtId="10" fontId="17" fillId="0" borderId="0" xfId="0" applyNumberFormat="1" applyFont="1"/>
    <xf numFmtId="0" fontId="13" fillId="5" borderId="0" xfId="0" applyFont="1" applyFill="1" applyAlignment="1">
      <alignment horizontal="center" wrapText="1"/>
    </xf>
    <xf numFmtId="0" fontId="28" fillId="0" borderId="0" xfId="0" applyFont="1"/>
    <xf numFmtId="0" fontId="29" fillId="0" borderId="0" xfId="0" applyFont="1"/>
    <xf numFmtId="44" fontId="29" fillId="0" borderId="0" xfId="0" applyNumberFormat="1" applyFont="1"/>
    <xf numFmtId="166" fontId="22" fillId="6" borderId="0" xfId="2" applyNumberFormat="1" applyFont="1" applyFill="1" applyBorder="1"/>
    <xf numFmtId="10" fontId="17" fillId="0" borderId="0" xfId="2" applyNumberFormat="1" applyFont="1" applyFill="1" applyAlignment="1">
      <alignment horizontal="right"/>
    </xf>
    <xf numFmtId="165" fontId="17" fillId="0" borderId="3" xfId="3" applyNumberFormat="1" applyFont="1" applyFill="1" applyBorder="1" applyAlignment="1">
      <alignment horizontal="right"/>
    </xf>
    <xf numFmtId="44" fontId="17" fillId="0" borderId="0" xfId="0" applyNumberFormat="1" applyFont="1" applyAlignment="1">
      <alignment horizontal="left" indent="1"/>
    </xf>
    <xf numFmtId="44" fontId="17" fillId="0" borderId="0" xfId="1" applyFont="1" applyFill="1" applyAlignment="1">
      <alignment horizontal="left" indent="1"/>
    </xf>
    <xf numFmtId="0" fontId="17" fillId="0" borderId="0" xfId="0" applyFont="1" applyAlignment="1">
      <alignment horizontal="left" indent="1"/>
    </xf>
    <xf numFmtId="44" fontId="21" fillId="0" borderId="0" xfId="1" applyFont="1" applyFill="1" applyAlignment="1">
      <alignment horizontal="left" indent="1"/>
    </xf>
    <xf numFmtId="9" fontId="21" fillId="0" borderId="0" xfId="2" applyFont="1" applyFill="1" applyAlignment="1">
      <alignment horizontal="left" indent="1"/>
    </xf>
    <xf numFmtId="0" fontId="0" fillId="5" borderId="0" xfId="0" applyFill="1" applyBorder="1"/>
    <xf numFmtId="0" fontId="10" fillId="0" borderId="0" xfId="0" applyFont="1" applyBorder="1"/>
    <xf numFmtId="0" fontId="3" fillId="0" borderId="0" xfId="0" applyFont="1" applyBorder="1"/>
    <xf numFmtId="0" fontId="0" fillId="0" borderId="0" xfId="0" applyBorder="1"/>
    <xf numFmtId="0" fontId="11" fillId="0" borderId="0" xfId="0" applyFont="1" applyBorder="1"/>
    <xf numFmtId="0" fontId="15" fillId="3" borderId="0" xfId="0" applyFont="1" applyFill="1" applyBorder="1" applyAlignment="1">
      <alignment horizontal="left"/>
    </xf>
    <xf numFmtId="0" fontId="17" fillId="0" borderId="0" xfId="0" applyFont="1" applyBorder="1"/>
    <xf numFmtId="0" fontId="17" fillId="0" borderId="0" xfId="0" applyFont="1" applyBorder="1" applyAlignment="1">
      <alignment horizontal="right"/>
    </xf>
    <xf numFmtId="0" fontId="12" fillId="0" borderId="0" xfId="0" applyFont="1" applyBorder="1"/>
    <xf numFmtId="0" fontId="5" fillId="0" borderId="0" xfId="0" applyFont="1" applyBorder="1"/>
    <xf numFmtId="0" fontId="13" fillId="5" borderId="0" xfId="0" applyFont="1" applyFill="1" applyBorder="1"/>
    <xf numFmtId="0" fontId="19" fillId="5" borderId="0" xfId="0" applyFont="1" applyFill="1" applyBorder="1" applyAlignment="1">
      <alignment horizontal="center"/>
    </xf>
    <xf numFmtId="0" fontId="15" fillId="0" borderId="0" xfId="0" applyFont="1" applyBorder="1"/>
    <xf numFmtId="0" fontId="17" fillId="0" borderId="0" xfId="0" applyFont="1" applyBorder="1" applyAlignment="1">
      <alignment horizontal="left"/>
    </xf>
    <xf numFmtId="0" fontId="20" fillId="0" borderId="0" xfId="0" applyFont="1" applyBorder="1"/>
    <xf numFmtId="0" fontId="16" fillId="0" borderId="0" xfId="0" applyFont="1" applyBorder="1"/>
    <xf numFmtId="0" fontId="16" fillId="3" borderId="0" xfId="0" applyFont="1" applyFill="1" applyBorder="1"/>
    <xf numFmtId="0" fontId="14" fillId="0" borderId="0" xfId="0" applyFont="1" applyBorder="1"/>
    <xf numFmtId="44" fontId="31" fillId="0" borderId="0" xfId="4" applyNumberFormat="1" applyFont="1" applyFill="1" applyBorder="1"/>
    <xf numFmtId="0" fontId="28" fillId="0" borderId="0" xfId="0" applyFont="1" applyBorder="1"/>
    <xf numFmtId="0" fontId="29" fillId="0" borderId="0" xfId="0" applyFont="1" applyBorder="1"/>
    <xf numFmtId="44" fontId="29" fillId="0" borderId="0" xfId="0" applyNumberFormat="1" applyFont="1" applyBorder="1"/>
    <xf numFmtId="44" fontId="12" fillId="0" borderId="0" xfId="0" applyNumberFormat="1" applyFont="1" applyBorder="1"/>
    <xf numFmtId="1" fontId="17" fillId="0" borderId="0" xfId="3" applyNumberFormat="1" applyFont="1" applyFill="1" applyAlignment="1">
      <alignment horizontal="right"/>
    </xf>
    <xf numFmtId="10" fontId="17" fillId="0" borderId="0" xfId="2" applyNumberFormat="1" applyFont="1" applyFill="1" applyBorder="1" applyAlignment="1">
      <alignment horizontal="right" indent="1"/>
    </xf>
    <xf numFmtId="1" fontId="17" fillId="3" borderId="0" xfId="3" applyNumberFormat="1" applyFont="1" applyFill="1" applyAlignment="1">
      <alignment horizontal="right"/>
    </xf>
    <xf numFmtId="44" fontId="17" fillId="3" borderId="0" xfId="1" applyFont="1" applyFill="1" applyAlignment="1">
      <alignment horizontal="right"/>
    </xf>
    <xf numFmtId="44" fontId="15" fillId="0" borderId="0" xfId="2" applyNumberFormat="1" applyFont="1" applyFill="1" applyAlignment="1">
      <alignment horizontal="right"/>
    </xf>
    <xf numFmtId="44" fontId="15" fillId="0" borderId="0" xfId="0" applyNumberFormat="1" applyFont="1" applyAlignment="1">
      <alignment horizontal="right"/>
    </xf>
    <xf numFmtId="44" fontId="15" fillId="3" borderId="0" xfId="1" applyNumberFormat="1" applyFont="1" applyFill="1" applyAlignment="1">
      <alignment horizontal="right"/>
    </xf>
    <xf numFmtId="44" fontId="17" fillId="0" borderId="0" xfId="1" applyNumberFormat="1" applyFont="1" applyFill="1"/>
    <xf numFmtId="44" fontId="17" fillId="0" borderId="0" xfId="1" applyFont="1" applyFill="1" applyAlignment="1">
      <alignment horizontal="right"/>
    </xf>
    <xf numFmtId="44" fontId="17" fillId="0" borderId="3" xfId="1" applyNumberFormat="1" applyFont="1" applyFill="1" applyBorder="1" applyAlignment="1">
      <alignment horizontal="right"/>
    </xf>
    <xf numFmtId="0" fontId="9" fillId="5" borderId="0" xfId="0" applyFont="1" applyFill="1" applyAlignment="1">
      <alignment horizontal="left"/>
    </xf>
    <xf numFmtId="9" fontId="25" fillId="5" borderId="0" xfId="2" applyFont="1" applyFill="1" applyBorder="1" applyAlignment="1">
      <alignment horizontal="center" vertical="center"/>
    </xf>
    <xf numFmtId="0" fontId="26" fillId="5" borderId="0" xfId="0" applyFont="1" applyFill="1" applyAlignment="1">
      <alignment vertical="center"/>
    </xf>
    <xf numFmtId="0" fontId="23" fillId="0" borderId="0" xfId="0" applyFont="1" applyAlignment="1">
      <alignment horizontal="right" vertical="center"/>
    </xf>
    <xf numFmtId="0" fontId="17" fillId="0" borderId="0" xfId="0" applyFont="1" applyAlignment="1">
      <alignment horizontal="right" vertical="center"/>
    </xf>
    <xf numFmtId="0" fontId="23" fillId="0" borderId="0" xfId="0" applyFont="1" applyAlignment="1">
      <alignment horizontal="right"/>
    </xf>
    <xf numFmtId="0" fontId="17" fillId="0" borderId="0" xfId="0" applyFont="1" applyAlignment="1">
      <alignment horizontal="right"/>
    </xf>
    <xf numFmtId="0" fontId="17" fillId="0" borderId="0" xfId="0" applyFont="1" applyAlignment="1">
      <alignment wrapText="1"/>
    </xf>
    <xf numFmtId="0" fontId="17" fillId="0" borderId="0" xfId="0" applyFont="1" applyAlignment="1"/>
    <xf numFmtId="0" fontId="14" fillId="0" borderId="0" xfId="0" applyFont="1" applyAlignment="1">
      <alignment vertical="center" wrapText="1"/>
    </xf>
    <xf numFmtId="0" fontId="14" fillId="0" borderId="0" xfId="0" applyFont="1" applyAlignment="1">
      <alignment wrapText="1"/>
    </xf>
    <xf numFmtId="0" fontId="30" fillId="0" borderId="0" xfId="0" applyFont="1" applyBorder="1" applyAlignment="1">
      <alignment vertical="top" wrapText="1"/>
    </xf>
    <xf numFmtId="0" fontId="27" fillId="0" borderId="0" xfId="0" applyFont="1" applyBorder="1" applyAlignment="1"/>
    <xf numFmtId="44" fontId="15" fillId="0" borderId="0" xfId="2" applyNumberFormat="1" applyFont="1" applyFill="1" applyAlignment="1">
      <alignment horizontal="center" wrapText="1"/>
    </xf>
    <xf numFmtId="0" fontId="8" fillId="0" borderId="0" xfId="0" applyFont="1" applyAlignment="1">
      <alignment horizontal="center" wrapText="1"/>
    </xf>
    <xf numFmtId="164" fontId="24" fillId="3" borderId="0" xfId="0" applyNumberFormat="1" applyFont="1" applyFill="1" applyAlignment="1">
      <alignment vertical="center" wrapText="1"/>
    </xf>
    <xf numFmtId="0" fontId="24" fillId="0" borderId="0" xfId="0" applyFont="1" applyAlignment="1">
      <alignment vertical="center" wrapText="1"/>
    </xf>
    <xf numFmtId="0" fontId="27" fillId="0" borderId="0" xfId="0" applyFont="1" applyAlignment="1">
      <alignment vertical="center" wrapText="1"/>
    </xf>
    <xf numFmtId="0" fontId="0" fillId="0" borderId="0" xfId="0" applyAlignment="1">
      <alignment wrapText="1"/>
    </xf>
  </cellXfs>
  <cellStyles count="5">
    <cellStyle name="Comma" xfId="3" builtinId="3"/>
    <cellStyle name="Currency" xfId="1" builtinId="4"/>
    <cellStyle name="Good" xfId="4" builtinId="26"/>
    <cellStyle name="Normal" xfId="0" builtinId="0"/>
    <cellStyle name="Percent" xfId="2" builtinId="5"/>
  </cellStyles>
  <dxfs count="0"/>
  <tableStyles count="0" defaultTableStyle="TableStyleMedium2" defaultPivotStyle="PivotStyleLight16"/>
  <colors>
    <mruColors>
      <color rgb="FF4992AA"/>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48986</xdr:colOff>
      <xdr:row>0</xdr:row>
      <xdr:rowOff>92528</xdr:rowOff>
    </xdr:from>
    <xdr:to>
      <xdr:col>2</xdr:col>
      <xdr:colOff>122439</xdr:colOff>
      <xdr:row>1</xdr:row>
      <xdr:rowOff>354717</xdr:rowOff>
    </xdr:to>
    <xdr:pic>
      <xdr:nvPicPr>
        <xdr:cNvPr id="6" name="Picture 5">
          <a:extLst>
            <a:ext uri="{FF2B5EF4-FFF2-40B4-BE49-F238E27FC236}">
              <a16:creationId xmlns:a16="http://schemas.microsoft.com/office/drawing/2014/main" id="{7C06C247-8D68-6AB9-B84C-40B3CF8C1BE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90" t="21762" r="-2690"/>
        <a:stretch/>
      </xdr:blipFill>
      <xdr:spPr>
        <a:xfrm>
          <a:off x="48986" y="92528"/>
          <a:ext cx="1921329" cy="43910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1A685-36FC-4AEA-97BD-C4313E35096A}">
  <sheetPr>
    <pageSetUpPr fitToPage="1"/>
  </sheetPr>
  <dimension ref="A1:J58"/>
  <sheetViews>
    <sheetView showGridLines="0" tabSelected="1" zoomScaleNormal="100" zoomScaleSheetLayoutView="100" workbookViewId="0">
      <pane xSplit="2" ySplit="6" topLeftCell="C49" activePane="bottomRight" state="frozen"/>
      <selection pane="topRight" activeCell="B1" sqref="B1"/>
      <selection pane="bottomLeft" activeCell="A3" sqref="A3"/>
      <selection pane="bottomRight" activeCell="I56" sqref="I56"/>
    </sheetView>
  </sheetViews>
  <sheetFormatPr defaultRowHeight="14.6" x14ac:dyDescent="0.4"/>
  <cols>
    <col min="1" max="1" width="2" customWidth="1"/>
    <col min="2" max="2" width="26.15234375" style="87" customWidth="1"/>
    <col min="3" max="3" width="15.69140625" customWidth="1"/>
    <col min="4" max="4" width="16.53515625" customWidth="1"/>
    <col min="5" max="5" width="18.3046875" customWidth="1"/>
    <col min="6" max="6" width="21.3828125" customWidth="1"/>
    <col min="7" max="7" width="9.53515625" customWidth="1"/>
    <col min="8" max="8" width="14.53515625" customWidth="1"/>
    <col min="9" max="9" width="17.3046875" customWidth="1"/>
    <col min="10" max="10" width="17.53515625" customWidth="1"/>
    <col min="11" max="11" width="9.84375" bestFit="1" customWidth="1"/>
  </cols>
  <sheetData>
    <row r="1" spans="1:9" x14ac:dyDescent="0.4">
      <c r="A1" s="5"/>
      <c r="B1" s="84"/>
      <c r="C1" s="5"/>
      <c r="D1" s="5"/>
      <c r="E1" s="5"/>
      <c r="F1" s="5"/>
      <c r="G1" s="5"/>
      <c r="H1" s="5"/>
      <c r="I1" s="5"/>
    </row>
    <row r="2" spans="1:9" ht="48.65" customHeight="1" x14ac:dyDescent="0.75">
      <c r="A2" s="5"/>
      <c r="B2" s="117" t="s">
        <v>45</v>
      </c>
      <c r="C2" s="117"/>
      <c r="D2" s="117"/>
      <c r="E2" s="117"/>
      <c r="F2" s="117"/>
      <c r="G2" s="117"/>
      <c r="H2" s="117"/>
      <c r="I2" s="117"/>
    </row>
    <row r="3" spans="1:9" ht="22.75" customHeight="1" x14ac:dyDescent="0.55000000000000004">
      <c r="B3" s="85" t="s">
        <v>0</v>
      </c>
      <c r="D3" s="8"/>
    </row>
    <row r="4" spans="1:9" ht="17.149999999999999" x14ac:dyDescent="0.55000000000000004">
      <c r="B4" s="85"/>
      <c r="D4" s="8"/>
    </row>
    <row r="5" spans="1:9" ht="15.9" x14ac:dyDescent="0.45">
      <c r="B5" s="86"/>
      <c r="D5" s="8"/>
    </row>
    <row r="6" spans="1:9" s="87" customFormat="1" ht="22" customHeight="1" x14ac:dyDescent="0.75">
      <c r="C6" s="128" t="s">
        <v>1</v>
      </c>
      <c r="D6" s="129"/>
      <c r="E6" s="129"/>
      <c r="F6" s="102" t="e">
        <f>F57+F51</f>
        <v>#VALUE!</v>
      </c>
    </row>
    <row r="7" spans="1:9" s="87" customFormat="1" ht="17.600000000000001" x14ac:dyDescent="0.4">
      <c r="C7" s="103" t="s">
        <v>2</v>
      </c>
      <c r="D7" s="104"/>
      <c r="E7" s="104"/>
      <c r="F7" s="105" t="e">
        <f>F57</f>
        <v>#VALUE!</v>
      </c>
      <c r="G7" s="92"/>
      <c r="H7" s="92"/>
      <c r="I7" s="106"/>
    </row>
    <row r="8" spans="1:9" ht="17.600000000000001" x14ac:dyDescent="0.4">
      <c r="C8" s="73" t="s">
        <v>3</v>
      </c>
      <c r="D8" s="74"/>
      <c r="E8" s="74"/>
      <c r="F8" s="75" t="e">
        <f>F51</f>
        <v>#VALUE!</v>
      </c>
      <c r="G8" s="9"/>
      <c r="H8" s="9"/>
      <c r="I8" s="10"/>
    </row>
    <row r="9" spans="1:9" x14ac:dyDescent="0.4">
      <c r="B9" s="88"/>
      <c r="C9" s="9"/>
      <c r="D9" s="9"/>
      <c r="E9" s="10"/>
      <c r="F9" s="9"/>
      <c r="G9" s="9"/>
      <c r="H9" s="9"/>
      <c r="I9" s="10"/>
    </row>
    <row r="10" spans="1:9" x14ac:dyDescent="0.4">
      <c r="B10" s="88"/>
      <c r="C10" s="9"/>
      <c r="D10" s="9"/>
      <c r="E10" s="10"/>
      <c r="F10" s="9"/>
      <c r="G10" s="9"/>
      <c r="H10" s="9"/>
      <c r="I10" s="10"/>
    </row>
    <row r="11" spans="1:9" x14ac:dyDescent="0.4">
      <c r="C11" s="15"/>
      <c r="D11" s="16"/>
      <c r="E11" s="11" t="s">
        <v>4</v>
      </c>
      <c r="F11" s="9"/>
      <c r="G11" s="9"/>
      <c r="H11" s="9"/>
      <c r="I11" s="9"/>
    </row>
    <row r="12" spans="1:9" x14ac:dyDescent="0.4">
      <c r="D12" s="16"/>
      <c r="E12" s="9"/>
      <c r="F12" s="12"/>
      <c r="G12" s="12"/>
      <c r="H12" s="12"/>
      <c r="I12" s="9"/>
    </row>
    <row r="13" spans="1:9" x14ac:dyDescent="0.4">
      <c r="D13" s="16"/>
      <c r="E13" s="9"/>
      <c r="F13" s="132" t="s">
        <v>5</v>
      </c>
      <c r="G13" s="133"/>
      <c r="H13" s="133"/>
      <c r="I13" s="9"/>
    </row>
    <row r="14" spans="1:9" x14ac:dyDescent="0.4">
      <c r="B14" s="89" t="s">
        <v>6</v>
      </c>
      <c r="C14" s="87"/>
      <c r="D14" s="16"/>
      <c r="E14" s="9"/>
      <c r="F14" s="133"/>
      <c r="G14" s="133"/>
      <c r="H14" s="133"/>
      <c r="I14" s="9"/>
    </row>
    <row r="15" spans="1:9" x14ac:dyDescent="0.4">
      <c r="B15" s="90" t="s">
        <v>7</v>
      </c>
      <c r="C15" s="112" t="s">
        <v>47</v>
      </c>
      <c r="D15" s="16"/>
      <c r="E15" s="9"/>
      <c r="F15" s="133"/>
      <c r="G15" s="133"/>
      <c r="H15" s="133"/>
      <c r="I15" s="9"/>
    </row>
    <row r="16" spans="1:9" x14ac:dyDescent="0.4">
      <c r="B16" s="91" t="s">
        <v>8</v>
      </c>
      <c r="C16" s="35" t="e">
        <f>C15/C17</f>
        <v>#VALUE!</v>
      </c>
      <c r="D16" s="16"/>
      <c r="E16" s="9"/>
      <c r="F16" s="133"/>
      <c r="G16" s="133"/>
      <c r="H16" s="133"/>
      <c r="I16" s="9"/>
    </row>
    <row r="17" spans="1:9" x14ac:dyDescent="0.4">
      <c r="B17" s="91" t="s">
        <v>9</v>
      </c>
      <c r="C17" s="107" t="s">
        <v>48</v>
      </c>
      <c r="D17" s="16"/>
      <c r="E17" s="9"/>
      <c r="F17" s="133"/>
      <c r="G17" s="133"/>
      <c r="H17" s="133"/>
      <c r="I17" s="9"/>
    </row>
    <row r="18" spans="1:9" x14ac:dyDescent="0.4">
      <c r="B18" s="90" t="s">
        <v>46</v>
      </c>
      <c r="C18" s="113" t="s">
        <v>53</v>
      </c>
      <c r="D18" s="16"/>
      <c r="E18" s="9"/>
      <c r="F18" s="133"/>
      <c r="G18" s="133"/>
      <c r="H18" s="133"/>
      <c r="I18" s="9"/>
    </row>
    <row r="19" spans="1:9" x14ac:dyDescent="0.4">
      <c r="B19" s="91" t="s">
        <v>10</v>
      </c>
      <c r="C19" s="110" t="e">
        <f>C18/C20</f>
        <v>#VALUE!</v>
      </c>
      <c r="D19" s="16"/>
      <c r="E19" s="9"/>
      <c r="F19" s="133"/>
      <c r="G19" s="133"/>
      <c r="H19" s="133"/>
      <c r="I19" s="9"/>
    </row>
    <row r="20" spans="1:9" x14ac:dyDescent="0.4">
      <c r="B20" s="91" t="s">
        <v>11</v>
      </c>
      <c r="C20" s="109" t="s">
        <v>49</v>
      </c>
      <c r="D20" s="16"/>
      <c r="E20" s="9"/>
      <c r="F20" s="134"/>
      <c r="G20" s="134"/>
      <c r="H20" s="134"/>
      <c r="I20" s="9"/>
    </row>
    <row r="21" spans="1:9" x14ac:dyDescent="0.4">
      <c r="B21" s="90" t="s">
        <v>12</v>
      </c>
      <c r="C21" s="111" t="e">
        <f>C18+C15</f>
        <v>#VALUE!</v>
      </c>
      <c r="D21" s="16"/>
      <c r="E21" s="9"/>
      <c r="F21" s="134"/>
      <c r="G21" s="134"/>
      <c r="H21" s="134"/>
      <c r="I21" s="9"/>
    </row>
    <row r="22" spans="1:9" x14ac:dyDescent="0.4">
      <c r="B22" s="90"/>
      <c r="C22" s="18"/>
      <c r="D22" s="16"/>
      <c r="E22" s="9"/>
      <c r="F22" s="135"/>
      <c r="G22" s="135"/>
      <c r="H22" s="135"/>
      <c r="I22" s="9"/>
    </row>
    <row r="23" spans="1:9" x14ac:dyDescent="0.4">
      <c r="B23" s="90"/>
      <c r="C23" s="18"/>
      <c r="D23" s="16"/>
      <c r="E23" s="9"/>
      <c r="F23" s="135"/>
      <c r="G23" s="135"/>
      <c r="H23" s="135"/>
      <c r="I23" s="9"/>
    </row>
    <row r="24" spans="1:9" x14ac:dyDescent="0.4">
      <c r="B24" s="90"/>
      <c r="C24" s="18"/>
      <c r="D24" s="16"/>
      <c r="E24" s="9"/>
      <c r="F24" s="13"/>
      <c r="G24" s="13"/>
      <c r="H24" s="13"/>
      <c r="I24" s="9"/>
    </row>
    <row r="25" spans="1:9" x14ac:dyDescent="0.4">
      <c r="B25" s="92"/>
      <c r="C25" s="130" t="s">
        <v>13</v>
      </c>
      <c r="D25" s="131"/>
      <c r="E25" s="131"/>
      <c r="F25" s="131"/>
      <c r="G25" s="13"/>
      <c r="H25" s="13"/>
      <c r="I25" s="9"/>
    </row>
    <row r="26" spans="1:9" ht="9" customHeight="1" x14ac:dyDescent="0.4">
      <c r="B26" s="92"/>
      <c r="C26" s="14"/>
      <c r="D26" s="9"/>
      <c r="E26" s="9"/>
      <c r="F26" s="13"/>
      <c r="G26" s="13"/>
      <c r="H26" s="13"/>
      <c r="I26" s="9"/>
    </row>
    <row r="27" spans="1:9" ht="39" customHeight="1" x14ac:dyDescent="0.4">
      <c r="B27" s="126" t="s">
        <v>14</v>
      </c>
      <c r="C27" s="127"/>
      <c r="D27" s="127"/>
      <c r="E27" s="127"/>
      <c r="F27" s="127"/>
      <c r="G27" s="127"/>
      <c r="H27" s="127"/>
      <c r="I27" s="127"/>
    </row>
    <row r="28" spans="1:9" ht="8.15" customHeight="1" x14ac:dyDescent="0.4">
      <c r="B28" s="87" t="s">
        <v>4</v>
      </c>
      <c r="F28" s="1"/>
      <c r="G28" s="1"/>
      <c r="H28" s="1"/>
    </row>
    <row r="29" spans="1:9" x14ac:dyDescent="0.4">
      <c r="B29" s="93"/>
      <c r="C29" s="2"/>
      <c r="D29" s="3"/>
      <c r="E29" s="1"/>
      <c r="F29" s="1"/>
      <c r="G29" s="1"/>
      <c r="H29" s="1"/>
    </row>
    <row r="30" spans="1:9" ht="33.450000000000003" customHeight="1" x14ac:dyDescent="0.4">
      <c r="A30" s="5"/>
      <c r="B30" s="94"/>
      <c r="C30" s="118" t="s">
        <v>15</v>
      </c>
      <c r="D30" s="118"/>
      <c r="E30" s="118"/>
      <c r="F30" s="118" t="s">
        <v>16</v>
      </c>
      <c r="G30" s="118"/>
      <c r="H30" s="118"/>
      <c r="I30" s="119"/>
    </row>
    <row r="31" spans="1:9" ht="36" customHeight="1" x14ac:dyDescent="0.4">
      <c r="A31" s="5"/>
      <c r="B31" s="95" t="s">
        <v>17</v>
      </c>
      <c r="C31" s="20" t="s">
        <v>18</v>
      </c>
      <c r="D31" s="72" t="s">
        <v>19</v>
      </c>
      <c r="E31" s="72" t="s">
        <v>20</v>
      </c>
      <c r="F31" s="20" t="s">
        <v>4</v>
      </c>
      <c r="G31" s="20" t="s">
        <v>18</v>
      </c>
      <c r="H31" s="72" t="s">
        <v>19</v>
      </c>
      <c r="I31" s="72" t="s">
        <v>20</v>
      </c>
    </row>
    <row r="32" spans="1:9" x14ac:dyDescent="0.4">
      <c r="B32" s="96" t="s">
        <v>21</v>
      </c>
      <c r="C32" s="114" t="s">
        <v>50</v>
      </c>
      <c r="D32" s="114" t="str">
        <f>C32</f>
        <v>xx.xx</v>
      </c>
      <c r="E32" s="114" t="str">
        <f>C32</f>
        <v>xx.xx</v>
      </c>
      <c r="F32" s="24" t="s">
        <v>21</v>
      </c>
      <c r="G32" s="25">
        <v>0</v>
      </c>
      <c r="H32" s="25"/>
      <c r="I32" s="16"/>
    </row>
    <row r="33" spans="2:10" ht="23.7" customHeight="1" x14ac:dyDescent="0.4">
      <c r="B33" s="96" t="s">
        <v>22</v>
      </c>
      <c r="C33" s="26"/>
      <c r="D33" s="16"/>
      <c r="E33" s="16"/>
      <c r="F33" s="27" t="s">
        <v>4</v>
      </c>
      <c r="G33" s="28" t="s">
        <v>4</v>
      </c>
      <c r="H33" s="16"/>
      <c r="I33" s="16"/>
    </row>
    <row r="34" spans="2:10" ht="20.149999999999999" customHeight="1" x14ac:dyDescent="0.4">
      <c r="B34" s="97" t="s">
        <v>23</v>
      </c>
      <c r="C34" s="77" t="s">
        <v>51</v>
      </c>
      <c r="D34" s="115" t="s">
        <v>52</v>
      </c>
      <c r="E34" s="25" t="e">
        <f>D34*$C34</f>
        <v>#VALUE!</v>
      </c>
      <c r="F34" s="30" t="s">
        <v>24</v>
      </c>
      <c r="G34" s="31">
        <v>1</v>
      </c>
      <c r="H34" s="16"/>
      <c r="I34" s="16"/>
    </row>
    <row r="35" spans="2:10" x14ac:dyDescent="0.4">
      <c r="B35" s="97" t="s">
        <v>25</v>
      </c>
      <c r="C35" s="77" t="s">
        <v>51</v>
      </c>
      <c r="D35" s="115" t="s">
        <v>52</v>
      </c>
      <c r="E35" s="25" t="e">
        <f>D35*$C35</f>
        <v>#VALUE!</v>
      </c>
      <c r="F35" s="32" t="s">
        <v>26</v>
      </c>
      <c r="G35" s="33">
        <v>2.9000000000000001E-2</v>
      </c>
      <c r="H35" s="34" t="e">
        <f>SUM(D35+D37)</f>
        <v>#VALUE!</v>
      </c>
      <c r="I35" s="35" t="e">
        <f>H35*G35</f>
        <v>#VALUE!</v>
      </c>
    </row>
    <row r="36" spans="2:10" x14ac:dyDescent="0.4">
      <c r="B36" s="97" t="s">
        <v>27</v>
      </c>
      <c r="C36" s="77" t="s">
        <v>51</v>
      </c>
      <c r="D36" s="115" t="s">
        <v>52</v>
      </c>
      <c r="E36" s="25" t="e">
        <f t="shared" ref="E36:E39" si="0">D36*$C36</f>
        <v>#VALUE!</v>
      </c>
      <c r="F36" s="32" t="s">
        <v>28</v>
      </c>
      <c r="G36" s="33">
        <v>2.9000000000000001E-2</v>
      </c>
      <c r="H36" s="34" t="e">
        <f>SUM(D34+D36+D39)</f>
        <v>#VALUE!</v>
      </c>
      <c r="I36" s="35" t="e">
        <f>H36*G36</f>
        <v>#VALUE!</v>
      </c>
    </row>
    <row r="37" spans="2:10" x14ac:dyDescent="0.4">
      <c r="B37" s="97" t="s">
        <v>29</v>
      </c>
      <c r="C37" s="77" t="s">
        <v>51</v>
      </c>
      <c r="D37" s="115" t="s">
        <v>52</v>
      </c>
      <c r="E37" s="25" t="e">
        <f t="shared" si="0"/>
        <v>#VALUE!</v>
      </c>
      <c r="F37" s="32" t="s">
        <v>30</v>
      </c>
      <c r="G37" s="29">
        <v>2.9000000000000001E-2</v>
      </c>
      <c r="H37" s="36" t="str">
        <f>D38</f>
        <v>xxxx.xx</v>
      </c>
      <c r="I37" s="35" t="e">
        <f>H37*G37</f>
        <v>#VALUE!</v>
      </c>
    </row>
    <row r="38" spans="2:10" x14ac:dyDescent="0.4">
      <c r="B38" s="97" t="s">
        <v>30</v>
      </c>
      <c r="C38" s="77" t="s">
        <v>51</v>
      </c>
      <c r="D38" s="115" t="s">
        <v>52</v>
      </c>
      <c r="E38" s="25" t="e">
        <f t="shared" si="0"/>
        <v>#VALUE!</v>
      </c>
      <c r="F38" s="37"/>
      <c r="G38" s="16"/>
      <c r="H38" s="16"/>
      <c r="I38" s="16"/>
    </row>
    <row r="39" spans="2:10" x14ac:dyDescent="0.4">
      <c r="B39" s="97" t="s">
        <v>31</v>
      </c>
      <c r="C39" s="77" t="s">
        <v>51</v>
      </c>
      <c r="D39" s="115" t="s">
        <v>52</v>
      </c>
      <c r="E39" s="25" t="e">
        <f t="shared" si="0"/>
        <v>#VALUE!</v>
      </c>
      <c r="F39" s="38" t="s">
        <v>4</v>
      </c>
      <c r="G39" s="16"/>
      <c r="H39" s="16"/>
      <c r="I39" s="16"/>
    </row>
    <row r="40" spans="2:10" ht="15" thickBot="1" x14ac:dyDescent="0.45">
      <c r="B40" s="96" t="s">
        <v>32</v>
      </c>
      <c r="C40" s="116" t="s">
        <v>54</v>
      </c>
      <c r="D40" s="78"/>
      <c r="E40" s="40" t="e">
        <f>C40*C17</f>
        <v>#VALUE!</v>
      </c>
      <c r="F40" s="41" t="s">
        <v>32</v>
      </c>
      <c r="G40" s="39">
        <v>0.2</v>
      </c>
      <c r="H40" s="39"/>
      <c r="I40" s="42" t="e">
        <f>G40*G34*C17</f>
        <v>#VALUE!</v>
      </c>
      <c r="J40" s="4"/>
    </row>
    <row r="41" spans="2:10" ht="16.75" customHeight="1" thickTop="1" x14ac:dyDescent="0.4">
      <c r="B41" s="96" t="s">
        <v>33</v>
      </c>
      <c r="C41" s="16"/>
      <c r="D41" s="16"/>
      <c r="E41" s="43" t="e">
        <f>SUM(E34:E40,E32)/C15</f>
        <v>#VALUE!</v>
      </c>
      <c r="F41" s="24" t="s">
        <v>33</v>
      </c>
      <c r="G41" s="16"/>
      <c r="H41" s="16"/>
      <c r="I41" s="44" t="e">
        <f>SUM(I35:I40)/SUM(H35:H37)</f>
        <v>#VALUE!</v>
      </c>
      <c r="J41" s="4"/>
    </row>
    <row r="42" spans="2:10" ht="11.7" customHeight="1" x14ac:dyDescent="0.4">
      <c r="B42" s="96"/>
      <c r="C42" s="16"/>
      <c r="D42" s="16"/>
      <c r="E42" s="45"/>
      <c r="F42" s="24"/>
      <c r="G42" s="16"/>
      <c r="H42" s="16"/>
      <c r="I42" s="46"/>
      <c r="J42" s="4"/>
    </row>
    <row r="43" spans="2:10" x14ac:dyDescent="0.4">
      <c r="B43" s="90" t="s">
        <v>34</v>
      </c>
      <c r="C43" s="108" t="s">
        <v>55</v>
      </c>
      <c r="D43" s="79" t="str">
        <f>C18</f>
        <v>$xxx</v>
      </c>
      <c r="E43" s="35" t="e">
        <f>D43*C43</f>
        <v>#VALUE!</v>
      </c>
      <c r="F43" s="16" t="s">
        <v>34</v>
      </c>
      <c r="G43" s="47">
        <v>8.9999999999999993E-3</v>
      </c>
      <c r="H43" s="48"/>
      <c r="I43" s="35" t="e">
        <f>G43*C18</f>
        <v>#VALUE!</v>
      </c>
      <c r="J43" s="4"/>
    </row>
    <row r="44" spans="2:10" x14ac:dyDescent="0.4">
      <c r="B44" s="90" t="s">
        <v>35</v>
      </c>
      <c r="C44" s="80" t="s">
        <v>51</v>
      </c>
      <c r="D44" s="81"/>
      <c r="E44" s="49" t="e">
        <f>C44*C20</f>
        <v>#VALUE!</v>
      </c>
      <c r="F44" s="16" t="s">
        <v>35</v>
      </c>
      <c r="G44" s="50">
        <v>0.2</v>
      </c>
      <c r="H44" s="51"/>
      <c r="I44" s="35" t="e">
        <f>C20*G44</f>
        <v>#VALUE!</v>
      </c>
      <c r="J44" s="4"/>
    </row>
    <row r="45" spans="2:10" x14ac:dyDescent="0.4">
      <c r="B45" s="98" t="s">
        <v>36</v>
      </c>
      <c r="C45" s="82"/>
      <c r="D45" s="83"/>
      <c r="E45" s="55" t="e">
        <f>SUM(E43:E44)/C18</f>
        <v>#VALUE!</v>
      </c>
      <c r="F45" s="52" t="s">
        <v>36</v>
      </c>
      <c r="G45" s="56"/>
      <c r="H45" s="56"/>
      <c r="I45" s="44" t="e">
        <f>(I43+I44)/C18</f>
        <v>#VALUE!</v>
      </c>
    </row>
    <row r="46" spans="2:10" ht="7.4" customHeight="1" x14ac:dyDescent="0.4">
      <c r="B46" s="99"/>
      <c r="C46" s="57"/>
      <c r="D46" s="58"/>
      <c r="E46" s="59"/>
      <c r="F46" s="60"/>
      <c r="G46" s="59"/>
      <c r="H46" s="59"/>
      <c r="I46" s="16"/>
    </row>
    <row r="47" spans="2:10" x14ac:dyDescent="0.4">
      <c r="B47" s="98" t="s">
        <v>37</v>
      </c>
      <c r="C47" s="61"/>
      <c r="D47" s="61"/>
      <c r="E47" s="76" t="e">
        <f>SUM(E43:E44,E32:E40)/C21</f>
        <v>#VALUE!</v>
      </c>
      <c r="F47" s="52" t="s">
        <v>37</v>
      </c>
      <c r="G47" s="62"/>
      <c r="H47" s="62"/>
      <c r="I47" s="43" t="e">
        <f>SUM(I43:I44,I35:I37)/C21</f>
        <v>#VALUE!</v>
      </c>
    </row>
    <row r="48" spans="2:10" ht="11.15" customHeight="1" x14ac:dyDescent="0.4">
      <c r="B48" s="100"/>
      <c r="C48" s="63"/>
      <c r="D48" s="63"/>
      <c r="E48" s="64"/>
      <c r="F48" s="64"/>
      <c r="G48" s="64"/>
      <c r="H48" s="64"/>
      <c r="I48" s="64"/>
    </row>
    <row r="49" spans="1:9" x14ac:dyDescent="0.4">
      <c r="B49" s="98" t="s">
        <v>58</v>
      </c>
      <c r="C49" s="53"/>
      <c r="D49" s="54"/>
      <c r="E49" s="65" t="e">
        <f>SUM(E32:E40)+SUM(E43:E44)</f>
        <v>#VALUE!</v>
      </c>
      <c r="F49" s="52" t="s">
        <v>38</v>
      </c>
      <c r="G49" s="62"/>
      <c r="H49" s="62"/>
      <c r="I49" s="66" t="e">
        <f>SUM(I34:I40)+SUM(I43+I44)</f>
        <v>#VALUE!</v>
      </c>
    </row>
    <row r="50" spans="1:9" x14ac:dyDescent="0.4">
      <c r="B50" s="99"/>
      <c r="C50" s="67"/>
      <c r="D50" s="67"/>
      <c r="E50" s="68"/>
      <c r="F50" s="68"/>
      <c r="G50" s="68"/>
      <c r="H50" s="68"/>
      <c r="I50" s="16"/>
    </row>
    <row r="51" spans="1:9" ht="23.15" customHeight="1" x14ac:dyDescent="0.4">
      <c r="B51" s="90"/>
      <c r="C51" s="120" t="s">
        <v>39</v>
      </c>
      <c r="D51" s="121"/>
      <c r="E51" s="121"/>
      <c r="F51" s="69" t="e">
        <f>E49-I49</f>
        <v>#VALUE!</v>
      </c>
      <c r="G51" s="16"/>
      <c r="H51" s="70"/>
      <c r="I51" s="67"/>
    </row>
    <row r="52" spans="1:9" x14ac:dyDescent="0.4">
      <c r="A52" s="5"/>
      <c r="B52" s="94"/>
      <c r="C52" s="21"/>
      <c r="D52" s="19"/>
      <c r="E52" s="22"/>
      <c r="F52" s="22"/>
      <c r="G52" s="22"/>
      <c r="H52" s="22"/>
      <c r="I52" s="21"/>
    </row>
    <row r="53" spans="1:9" ht="15.45" x14ac:dyDescent="0.4">
      <c r="A53" s="5"/>
      <c r="B53" s="94" t="s">
        <v>40</v>
      </c>
      <c r="C53" s="21"/>
      <c r="D53" s="21"/>
      <c r="E53" s="23"/>
      <c r="F53" s="22"/>
      <c r="G53" s="22"/>
      <c r="H53" s="22"/>
      <c r="I53" s="21"/>
    </row>
    <row r="54" spans="1:9" x14ac:dyDescent="0.4">
      <c r="B54" s="90" t="s">
        <v>41</v>
      </c>
      <c r="C54" s="16"/>
      <c r="D54" s="29" t="s">
        <v>56</v>
      </c>
      <c r="E54" s="16"/>
      <c r="F54" s="16"/>
      <c r="G54" s="16"/>
      <c r="H54" s="16"/>
      <c r="I54" s="16"/>
    </row>
    <row r="55" spans="1:9" ht="36" customHeight="1" x14ac:dyDescent="0.4">
      <c r="B55" s="124" t="s">
        <v>57</v>
      </c>
      <c r="C55" s="125"/>
      <c r="D55" s="71">
        <v>0.184</v>
      </c>
      <c r="E55" s="16"/>
      <c r="F55" s="35" t="e">
        <f>C21*D55*(1-D54)</f>
        <v>#VALUE!</v>
      </c>
      <c r="G55" s="35"/>
      <c r="H55" s="35"/>
      <c r="I55" s="16"/>
    </row>
    <row r="56" spans="1:9" ht="18.45" customHeight="1" x14ac:dyDescent="0.4">
      <c r="B56" s="90" t="s">
        <v>42</v>
      </c>
      <c r="C56" s="16"/>
      <c r="D56" s="16"/>
      <c r="E56" s="35"/>
      <c r="F56" s="35" t="e">
        <f>I47*F55</f>
        <v>#VALUE!</v>
      </c>
      <c r="G56" s="35"/>
      <c r="H56" s="35"/>
      <c r="I56" s="17"/>
    </row>
    <row r="57" spans="1:9" x14ac:dyDescent="0.4">
      <c r="B57" s="99"/>
      <c r="C57" s="122" t="s">
        <v>43</v>
      </c>
      <c r="D57" s="123"/>
      <c r="E57" s="123"/>
      <c r="F57" s="66" t="e">
        <f>F55-F56</f>
        <v>#VALUE!</v>
      </c>
      <c r="G57" s="35"/>
      <c r="H57" s="35"/>
      <c r="I57" s="17"/>
    </row>
    <row r="58" spans="1:9" x14ac:dyDescent="0.4">
      <c r="B58" s="101" t="s">
        <v>44</v>
      </c>
      <c r="D58" s="6"/>
      <c r="F58" s="7"/>
      <c r="G58" s="7"/>
      <c r="H58" s="7"/>
    </row>
  </sheetData>
  <mergeCells count="10">
    <mergeCell ref="B2:I2"/>
    <mergeCell ref="C30:E30"/>
    <mergeCell ref="F30:I30"/>
    <mergeCell ref="C51:E51"/>
    <mergeCell ref="C57:E57"/>
    <mergeCell ref="B55:C55"/>
    <mergeCell ref="B27:I27"/>
    <mergeCell ref="C6:E6"/>
    <mergeCell ref="C25:F25"/>
    <mergeCell ref="F13:H23"/>
  </mergeCells>
  <pageMargins left="0.7" right="0.7" top="0.75" bottom="0.75" header="0.3" footer="0.3"/>
  <pageSetup scale="86" fitToHeight="0" orientation="landscape" r:id="rId1"/>
  <rowBreaks count="1" manualBreakCount="1">
    <brk id="28"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0554193F9D6CF4BA075C6D60112A42A" ma:contentTypeVersion="12" ma:contentTypeDescription="Create a new document." ma:contentTypeScope="" ma:versionID="c2cd1ed5fd2152e6013f74f8851581d5">
  <xsd:schema xmlns:xsd="http://www.w3.org/2001/XMLSchema" xmlns:xs="http://www.w3.org/2001/XMLSchema" xmlns:p="http://schemas.microsoft.com/office/2006/metadata/properties" xmlns:ns1="http://schemas.microsoft.com/sharepoint/v3" xmlns:ns3="0b195197-edc7-477a-88c0-9d4c49ad8d51" targetNamespace="http://schemas.microsoft.com/office/2006/metadata/properties" ma:root="true" ma:fieldsID="d4ccca35df2d44a07d007304e2fbd6a9" ns1:_="" ns3:_="">
    <xsd:import namespace="http://schemas.microsoft.com/sharepoint/v3"/>
    <xsd:import namespace="0b195197-edc7-477a-88c0-9d4c49ad8d51"/>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1:_ip_UnifiedCompliancePolicyProperties" minOccurs="0"/>
                <xsd:element ref="ns1:_ip_UnifiedCompliancePolicyUIAc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b195197-edc7-477a-88c0-9d4c49ad8d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0A2F9B-1C30-405D-8AF7-6B14C631E566}">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86AF1EBF-84A9-4715-A364-B944F57DCE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b195197-edc7-477a-88c0-9d4c49ad8d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213A934-B798-4F0C-B631-7A1C7C011A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Pushpay Analysis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Jane Rajczi</dc:creator>
  <cp:keywords/>
  <dc:description/>
  <cp:lastModifiedBy>Hollie Murrin</cp:lastModifiedBy>
  <cp:revision/>
  <cp:lastPrinted>2022-08-04T15:00:47Z</cp:lastPrinted>
  <dcterms:created xsi:type="dcterms:W3CDTF">2020-01-15T20:51:31Z</dcterms:created>
  <dcterms:modified xsi:type="dcterms:W3CDTF">2022-08-05T14:12:38Z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0x01010010554193F9D6CF4BA075C6D60112A42A</vt:lpwstr>
  </property>
</Properties>
</file>